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0"/>
  </bookViews>
  <sheets>
    <sheet name="Calculations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<sst xmlns="http://schemas.openxmlformats.org/spreadsheetml/2006/main" count="38" uniqueCount="35">
  <si>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Polygonal Spiral Loop Inductance</t>
  </si>
  <si>
    <t>(For loops with 3, 4, 6, or 8 sides)</t>
  </si>
  <si>
    <t>Wire Gauge (AWG)</t>
  </si>
  <si>
    <t>mm</t>
  </si>
  <si>
    <t>Turns N</t>
  </si>
  <si>
    <t>Mean Side Length s</t>
  </si>
  <si>
    <t>cm</t>
  </si>
  <si>
    <t>Winding Depth b</t>
  </si>
  <si>
    <t>Winding Pitch p</t>
  </si>
  <si>
    <t>Polygon sides v</t>
  </si>
  <si>
    <t>(3, 4, 6 or 8)</t>
  </si>
  <si>
    <t>Current Sheet Formulae</t>
  </si>
  <si>
    <t>N</t>
  </si>
  <si>
    <t>L</t>
  </si>
  <si>
    <t>Refer to diagram sheet for explanation of above terms</t>
  </si>
  <si>
    <t>Total Wire Length</t>
  </si>
  <si>
    <t>m</t>
  </si>
  <si>
    <t>c</t>
  </si>
  <si>
    <t>m/s</t>
  </si>
  <si>
    <t>Wavelength</t>
  </si>
  <si>
    <t>SRF (approx.)</t>
  </si>
  <si>
    <t>kHz</t>
  </si>
  <si>
    <t>(ref 1)</t>
  </si>
  <si>
    <t>L (uncorrected)</t>
  </si>
  <si>
    <t>Wire Corrections</t>
  </si>
  <si>
    <t>Self Inductance – Ks</t>
  </si>
  <si>
    <t>Mutual Inductance – Km</t>
  </si>
  <si>
    <t>(ref 2)</t>
  </si>
  <si>
    <t>Total correction Factor</t>
  </si>
  <si>
    <t>Inductance Correction - ∆L</t>
  </si>
  <si>
    <t>Actual Inductance – L</t>
  </si>
  <si>
    <t>µH</t>
  </si>
  <si>
    <t>References</t>
  </si>
  <si>
    <t>Spiral loop current sheet formulas by F. W. Grover, US Nat. Bureau of Standards</t>
  </si>
  <si>
    <t>Rosa's mutual inductance correction factor, fitted function by D. W. Knight, G3YNH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</si>
</sst>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00"/>
  </numFmts>
  <fonts count="8">
    <font>
      <sz val="9"/>
      <color indexed="8"/>
      <name val="Geneva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ourier New"/>
      <family val="3"/>
    </font>
    <font>
      <b/>
      <sz val="12"/>
      <color indexed="8"/>
      <name val="Courier New"/>
      <family val="3"/>
    </font>
    <font>
      <b/>
      <sz val="9"/>
      <color indexed="8"/>
      <name val="Courier New"/>
      <family val="3"/>
    </font>
    <font>
      <b/>
      <sz val="10"/>
      <color indexed="1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 locked="0"/>
    </xf>
    <xf numFmtId="164" fontId="0" fillId="0" borderId="0">
      <alignment/>
      <protection locked="0"/>
    </xf>
    <xf numFmtId="164" fontId="3" fillId="0" borderId="0">
      <alignment/>
      <protection locked="0"/>
    </xf>
    <xf numFmtId="164" fontId="0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</cellStyleXfs>
  <cellXfs count="31">
    <xf numFmtId="164" fontId="0" fillId="0" borderId="0" xfId="0" applyAlignment="1">
      <alignment/>
    </xf>
    <xf numFmtId="164" fontId="4" fillId="0" borderId="0" xfId="21" applyFont="1">
      <alignment/>
      <protection locked="0"/>
    </xf>
    <xf numFmtId="164" fontId="4" fillId="0" borderId="0" xfId="0" applyFont="1" applyAlignment="1">
      <alignment/>
    </xf>
    <xf numFmtId="164" fontId="5" fillId="0" borderId="0" xfId="21" applyFo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Alignment="1" applyProtection="1">
      <alignment/>
      <protection/>
    </xf>
    <xf numFmtId="164" fontId="4" fillId="0" borderId="0" xfId="21" applyFo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0" xfId="21" applyFont="1" applyAlignment="1" applyProtection="1">
      <alignment horizontal="right"/>
      <protection/>
    </xf>
    <xf numFmtId="164" fontId="4" fillId="2" borderId="0" xfId="21" applyFont="1" applyFill="1">
      <alignment/>
      <protection locked="0"/>
    </xf>
    <xf numFmtId="164" fontId="6" fillId="0" borderId="1" xfId="0" applyFont="1" applyBorder="1" applyAlignment="1" applyProtection="1">
      <alignment/>
      <protection/>
    </xf>
    <xf numFmtId="164" fontId="6" fillId="0" borderId="2" xfId="0" applyFont="1" applyBorder="1" applyAlignment="1" applyProtection="1">
      <alignment/>
      <protection/>
    </xf>
    <xf numFmtId="164" fontId="4" fillId="0" borderId="0" xfId="21" applyFont="1" applyFill="1" applyProtection="1">
      <alignment/>
      <protection/>
    </xf>
    <xf numFmtId="164" fontId="6" fillId="0" borderId="3" xfId="0" applyFont="1" applyBorder="1" applyAlignment="1" applyProtection="1">
      <alignment horizontal="right"/>
      <protection/>
    </xf>
    <xf numFmtId="164" fontId="6" fillId="0" borderId="4" xfId="0" applyFont="1" applyBorder="1" applyAlignment="1" applyProtection="1">
      <alignment horizontal="right"/>
      <protection/>
    </xf>
    <xf numFmtId="164" fontId="6" fillId="0" borderId="0" xfId="0" applyFont="1" applyAlignment="1">
      <alignment/>
    </xf>
    <xf numFmtId="164" fontId="4" fillId="0" borderId="3" xfId="0" applyFont="1" applyBorder="1" applyAlignment="1" applyProtection="1">
      <alignment/>
      <protection/>
    </xf>
    <xf numFmtId="165" fontId="4" fillId="0" borderId="4" xfId="0" applyNumberFormat="1" applyFont="1" applyBorder="1" applyAlignment="1" applyProtection="1">
      <alignment/>
      <protection/>
    </xf>
    <xf numFmtId="164" fontId="4" fillId="0" borderId="3" xfId="21" applyFont="1" applyBorder="1" applyAlignment="1" applyProtection="1">
      <alignment horizontal="right"/>
      <protection/>
    </xf>
    <xf numFmtId="165" fontId="4" fillId="0" borderId="4" xfId="21" applyNumberFormat="1" applyFont="1" applyBorder="1" applyProtection="1">
      <alignment/>
      <protection/>
    </xf>
    <xf numFmtId="164" fontId="4" fillId="0" borderId="5" xfId="0" applyFont="1" applyBorder="1" applyAlignment="1" applyProtection="1">
      <alignment/>
      <protection/>
    </xf>
    <xf numFmtId="165" fontId="4" fillId="0" borderId="6" xfId="0" applyNumberFormat="1" applyFont="1" applyBorder="1" applyAlignment="1" applyProtection="1">
      <alignment/>
      <protection/>
    </xf>
    <xf numFmtId="166" fontId="4" fillId="0" borderId="0" xfId="21" applyNumberFormat="1" applyFo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6" fillId="0" borderId="0" xfId="21" applyFont="1" applyAlignment="1" applyProtection="1">
      <alignment horizontal="right"/>
      <protection/>
    </xf>
    <xf numFmtId="164" fontId="7" fillId="0" borderId="0" xfId="21" applyFont="1" applyAlignment="1">
      <alignment horizontal="right"/>
      <protection locked="0"/>
    </xf>
    <xf numFmtId="165" fontId="7" fillId="0" borderId="0" xfId="21" applyNumberFormat="1" applyFont="1">
      <alignment/>
      <protection locked="0"/>
    </xf>
    <xf numFmtId="164" fontId="7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4" fillId="0" borderId="0" xfId="21" applyFont="1" applyAlignment="1">
      <alignment horizontal="right"/>
      <protection locked="0"/>
    </xf>
    <xf numFmtId="164" fontId="6" fillId="0" borderId="0" xfId="21" applyFont="1" applyAlignment="1">
      <alignment horizontal="right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dy" xfId="20"/>
    <cellStyle name="Default 1" xfId="21"/>
    <cellStyle name="Default SS" xfId="22"/>
    <cellStyle name="Default TB" xfId="23"/>
    <cellStyle name="Footer" xfId="24"/>
    <cellStyle name="Heade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581025</xdr:colOff>
      <xdr:row>52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91675" cy="806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showOutlineSymbols="0" zoomScaleSheetLayoutView="100" workbookViewId="0" topLeftCell="A1">
      <selection activeCell="B4" sqref="B4"/>
    </sheetView>
  </sheetViews>
  <sheetFormatPr defaultColWidth="11.00390625" defaultRowHeight="13.5" customHeight="1"/>
  <cols>
    <col min="1" max="1" width="25.00390625" style="1" customWidth="1"/>
    <col min="2" max="2" width="11.125" style="2" customWidth="1"/>
    <col min="3" max="3" width="9.625" style="2" customWidth="1"/>
    <col min="4" max="4" width="8.25390625" style="2" customWidth="1"/>
    <col min="5" max="16384" width="11.125" style="2" customWidth="1"/>
  </cols>
  <sheetData>
    <row r="1" spans="1:6" s="4" customFormat="1" ht="13.5" customHeight="1">
      <c r="A1" s="3" t="s">
        <v>0</v>
      </c>
      <c r="C1" s="5"/>
      <c r="D1" s="5"/>
      <c r="E1" s="5"/>
      <c r="F1" s="5"/>
    </row>
    <row r="2" spans="1:7" ht="13.5" customHeight="1">
      <c r="A2" s="6" t="s">
        <v>1</v>
      </c>
      <c r="C2" s="7"/>
      <c r="D2" s="7"/>
      <c r="E2" s="7"/>
      <c r="F2" s="6"/>
      <c r="G2" s="1"/>
    </row>
    <row r="3" spans="1:6" ht="13.5" customHeight="1">
      <c r="A3" s="6"/>
      <c r="C3" s="7"/>
      <c r="D3" s="7"/>
      <c r="E3" s="7"/>
      <c r="F3" s="7"/>
    </row>
    <row r="4" spans="1:6" ht="13.5" customHeight="1">
      <c r="A4" s="8" t="s">
        <v>2</v>
      </c>
      <c r="B4" s="9">
        <v>24</v>
      </c>
      <c r="C4" s="7">
        <f>EXP((36-B4)/8.624889)*0.127</f>
        <v>0.5105606011680205</v>
      </c>
      <c r="D4" s="6" t="s">
        <v>3</v>
      </c>
      <c r="E4" s="7"/>
      <c r="F4" s="7"/>
    </row>
    <row r="5" spans="1:6" ht="13.5" customHeight="1">
      <c r="A5" s="8" t="s">
        <v>4</v>
      </c>
      <c r="B5" s="9">
        <v>10.17</v>
      </c>
      <c r="C5" s="7"/>
      <c r="D5" s="7"/>
      <c r="E5" s="7"/>
      <c r="F5" s="7"/>
    </row>
    <row r="6" spans="1:6" ht="13.5" customHeight="1">
      <c r="A6" s="8" t="s">
        <v>5</v>
      </c>
      <c r="B6" s="9">
        <v>35.6</v>
      </c>
      <c r="C6" s="6" t="s">
        <v>6</v>
      </c>
      <c r="D6" s="7"/>
      <c r="E6" s="7"/>
      <c r="F6" s="7"/>
    </row>
    <row r="7" spans="1:6" ht="13.5" customHeight="1">
      <c r="A7" s="8" t="s">
        <v>7</v>
      </c>
      <c r="B7" s="9">
        <v>5.08</v>
      </c>
      <c r="C7" s="6" t="s">
        <v>6</v>
      </c>
      <c r="D7" s="7"/>
      <c r="E7" s="7"/>
      <c r="F7" s="7"/>
    </row>
    <row r="8" spans="1:6" ht="13.5" customHeight="1">
      <c r="A8" s="8" t="s">
        <v>8</v>
      </c>
      <c r="B8" s="9">
        <v>5.5</v>
      </c>
      <c r="C8" s="6" t="s">
        <v>3</v>
      </c>
      <c r="D8" s="7"/>
      <c r="E8" s="7"/>
      <c r="F8" s="7"/>
    </row>
    <row r="9" spans="1:6" ht="13.5" customHeight="1">
      <c r="A9" s="8" t="s">
        <v>9</v>
      </c>
      <c r="B9" s="9">
        <v>6</v>
      </c>
      <c r="C9" s="7" t="s">
        <v>10</v>
      </c>
      <c r="D9" s="7"/>
      <c r="E9" s="10" t="s">
        <v>11</v>
      </c>
      <c r="F9" s="11"/>
    </row>
    <row r="10" spans="1:6" ht="13.5" customHeight="1">
      <c r="A10" s="8"/>
      <c r="B10" s="12"/>
      <c r="C10" s="6"/>
      <c r="D10" s="7"/>
      <c r="E10" s="13" t="s">
        <v>12</v>
      </c>
      <c r="F10" s="14" t="s">
        <v>13</v>
      </c>
    </row>
    <row r="11" spans="1:6" ht="13.5" customHeight="1">
      <c r="A11" s="15" t="s">
        <v>14</v>
      </c>
      <c r="D11" s="7"/>
      <c r="E11" s="16">
        <v>3</v>
      </c>
      <c r="F11" s="17">
        <f>0.006*B5^2*B6*(LN(B6/B7)+0.09543+0.4132*B7/B6+0.3194*B7^2/B6^2)</f>
        <v>46.56926797424753</v>
      </c>
    </row>
    <row r="12" spans="4:6" s="2" customFormat="1" ht="13.5" customHeight="1">
      <c r="D12" s="7"/>
      <c r="E12" s="16">
        <v>4</v>
      </c>
      <c r="F12" s="17">
        <f>0.008*B5^2*B6*(LN(B6/B7)+0.72599+0.1776*B7/B6+0.125*B7^2/B6^2)</f>
        <v>79.55956865681013</v>
      </c>
    </row>
    <row r="13" spans="4:6" s="2" customFormat="1" ht="13.5" customHeight="1">
      <c r="D13" s="7"/>
      <c r="E13" s="16"/>
      <c r="F13" s="17"/>
    </row>
    <row r="14" spans="1:6" ht="13.5" customHeight="1">
      <c r="A14" s="8" t="s">
        <v>15</v>
      </c>
      <c r="B14" s="6">
        <f>B5*B6*B9/100</f>
        <v>21.723119999999998</v>
      </c>
      <c r="C14" s="6" t="s">
        <v>16</v>
      </c>
      <c r="D14" s="7"/>
      <c r="E14" s="18">
        <v>6</v>
      </c>
      <c r="F14" s="19">
        <f>0.012*B5^2*B6*(LN(B6/B7)+1.34848+0.0678*B7/B6+0.0491*B7^2/B6^2)</f>
        <v>146.08338586567652</v>
      </c>
    </row>
    <row r="15" spans="1:6" ht="13.5" customHeight="1">
      <c r="A15" s="8" t="s">
        <v>17</v>
      </c>
      <c r="B15" s="1">
        <v>299792458</v>
      </c>
      <c r="C15" s="6" t="s">
        <v>18</v>
      </c>
      <c r="D15" s="7"/>
      <c r="E15" s="16"/>
      <c r="F15" s="17"/>
    </row>
    <row r="16" spans="1:6" ht="13.5" customHeight="1">
      <c r="A16" s="8" t="s">
        <v>19</v>
      </c>
      <c r="B16" s="6">
        <f>2*B14</f>
        <v>43.446239999999996</v>
      </c>
      <c r="C16" s="6" t="s">
        <v>16</v>
      </c>
      <c r="D16" s="7"/>
      <c r="E16" s="20">
        <v>8</v>
      </c>
      <c r="F16" s="21">
        <f>0.016*B5^2*B6*(LN(B6/B7)+1.71198+0.0363*B7/B6+0.0277*B7^2/B6^2)</f>
        <v>215.90227750415463</v>
      </c>
    </row>
    <row r="17" spans="1:6" ht="13.5" customHeight="1">
      <c r="A17" s="8" t="s">
        <v>20</v>
      </c>
      <c r="B17" s="22">
        <f>B15/B16/1000</f>
        <v>6900.308473184331</v>
      </c>
      <c r="C17" s="6" t="s">
        <v>21</v>
      </c>
      <c r="D17" s="7"/>
      <c r="E17" s="7" t="s">
        <v>22</v>
      </c>
      <c r="F17" s="7"/>
    </row>
    <row r="18" spans="1:6" ht="13.5" customHeight="1">
      <c r="A18" s="8"/>
      <c r="B18" s="23"/>
      <c r="C18" s="7"/>
      <c r="D18" s="7"/>
      <c r="E18" s="7"/>
      <c r="F18" s="7"/>
    </row>
    <row r="19" spans="1:6" ht="13.5" customHeight="1">
      <c r="A19" s="8" t="s">
        <v>23</v>
      </c>
      <c r="B19" s="23">
        <f>CHOOSE(B9-2,F11,F12,F13,F14,F15,F16)</f>
        <v>146.08338586567652</v>
      </c>
      <c r="C19" s="7"/>
      <c r="D19" s="7"/>
      <c r="E19" s="7"/>
      <c r="F19" s="7"/>
    </row>
    <row r="20" spans="1:6" ht="13.5" customHeight="1">
      <c r="A20" s="8"/>
      <c r="B20" s="22"/>
      <c r="C20" s="7"/>
      <c r="D20" s="7"/>
      <c r="E20" s="7"/>
      <c r="F20" s="7"/>
    </row>
    <row r="21" spans="1:6" ht="13.5" customHeight="1">
      <c r="A21" s="24" t="s">
        <v>24</v>
      </c>
      <c r="B21" s="22"/>
      <c r="C21" s="7"/>
      <c r="D21" s="7"/>
      <c r="E21" s="7"/>
      <c r="F21" s="7"/>
    </row>
    <row r="22" spans="1:6" ht="13.5" customHeight="1">
      <c r="A22" s="8" t="s">
        <v>25</v>
      </c>
      <c r="B22" s="22">
        <f>1.25-LN(2*B8/C4)</f>
        <v>-1.820141211783349</v>
      </c>
      <c r="C22" s="7"/>
      <c r="D22" s="7"/>
      <c r="E22" s="7"/>
      <c r="F22" s="7"/>
    </row>
    <row r="23" spans="1:6" ht="13.5" customHeight="1">
      <c r="A23" s="8" t="s">
        <v>26</v>
      </c>
      <c r="B23" s="22">
        <f>0.337883*(1-0.9754/(B5-0.0246))+((-0.16725/B5)+(0.0033/B5^2))*LN(B5)</f>
        <v>0.2673280056997886</v>
      </c>
      <c r="C23" s="7" t="s">
        <v>27</v>
      </c>
      <c r="D23" s="7"/>
      <c r="E23" s="7"/>
      <c r="F23" s="7"/>
    </row>
    <row r="24" spans="1:6" ht="13.5" customHeight="1">
      <c r="A24" s="8" t="s">
        <v>28</v>
      </c>
      <c r="B24" s="22">
        <f>B22+B23</f>
        <v>-1.5528132060835604</v>
      </c>
      <c r="C24" s="7"/>
      <c r="D24" s="7"/>
      <c r="E24" s="7"/>
      <c r="F24" s="7"/>
    </row>
    <row r="25" spans="1:6" ht="13.5" customHeight="1">
      <c r="A25" s="8" t="s">
        <v>29</v>
      </c>
      <c r="B25" s="22">
        <f>0.002*B5*B6*B9*B24</f>
        <v>-6.746389522667584</v>
      </c>
      <c r="C25" s="7"/>
      <c r="D25" s="7"/>
      <c r="E25" s="7"/>
      <c r="F25" s="7"/>
    </row>
    <row r="26" spans="1:6" ht="13.5" customHeight="1">
      <c r="A26" s="8"/>
      <c r="B26" s="7"/>
      <c r="C26" s="7"/>
      <c r="D26" s="7"/>
      <c r="E26" s="7"/>
      <c r="F26" s="7"/>
    </row>
    <row r="27" spans="1:6" s="15" customFormat="1" ht="13.5" customHeight="1">
      <c r="A27" s="25" t="s">
        <v>30</v>
      </c>
      <c r="B27" s="26">
        <f>B19-B25</f>
        <v>152.8297753883441</v>
      </c>
      <c r="C27" s="27" t="s">
        <v>31</v>
      </c>
      <c r="D27" s="28"/>
      <c r="E27" s="28"/>
      <c r="F27" s="28"/>
    </row>
    <row r="28" ht="13.5" customHeight="1">
      <c r="A28" s="29"/>
    </row>
    <row r="29" spans="1:3" ht="13.5" customHeight="1">
      <c r="A29" s="30" t="s">
        <v>32</v>
      </c>
      <c r="B29" s="1"/>
      <c r="C29" s="1"/>
    </row>
    <row r="30" spans="1:4" ht="13.5" customHeight="1">
      <c r="A30" s="8">
        <v>1</v>
      </c>
      <c r="B30" s="6" t="s">
        <v>33</v>
      </c>
      <c r="C30" s="7"/>
      <c r="D30" s="7"/>
    </row>
    <row r="31" spans="1:4" ht="13.5" customHeight="1">
      <c r="A31" s="6">
        <v>2</v>
      </c>
      <c r="B31" s="7" t="s">
        <v>34</v>
      </c>
      <c r="C31" s="7"/>
      <c r="D31" s="7"/>
    </row>
  </sheetData>
  <sheetProtection selectLockedCells="1" selectUnlockedCells="1"/>
  <printOptions gridLines="1" headings="1"/>
  <pageMargins left="0.49930555555555556" right="0.49930555555555556" top="0.49930555555555556" bottom="0.49930555555555556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workbookViewId="0" topLeftCell="A5">
      <selection activeCell="M48" sqref="M48"/>
    </sheetView>
  </sheetViews>
  <sheetFormatPr defaultColWidth="11.00390625" defaultRowHeight="12"/>
  <cols>
    <col min="1" max="16384" width="10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Weaver</cp:lastModifiedBy>
  <cp:lastPrinted>2009-02-23T04:06:53Z</cp:lastPrinted>
  <dcterms:created xsi:type="dcterms:W3CDTF">2009-03-17T06:49:17Z</dcterms:created>
  <dcterms:modified xsi:type="dcterms:W3CDTF">2016-02-06T22:34:42Z</dcterms:modified>
  <cp:category/>
  <cp:version/>
  <cp:contentType/>
  <cp:contentStatus/>
  <cp:revision>7</cp:revision>
</cp:coreProperties>
</file>